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e Oddvar Nilsen\Desktop\"/>
    </mc:Choice>
  </mc:AlternateContent>
  <xr:revisionPtr revIDLastSave="0" documentId="8_{75FE482E-F66B-41D9-B698-371EB8A97AB7}" xr6:coauthVersionLast="47" xr6:coauthVersionMax="47" xr10:uidLastSave="{00000000-0000-0000-0000-000000000000}"/>
  <bookViews>
    <workbookView xWindow="-120" yWindow="-120" windowWidth="20730" windowHeight="11160" xr2:uid="{2E76872B-A440-41B1-9D82-CD7370314C8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L30" i="1" s="1"/>
  <c r="L27" i="1"/>
  <c r="L28" i="1" s="1"/>
  <c r="L25" i="1"/>
  <c r="L26" i="1" s="1"/>
  <c r="L23" i="1"/>
  <c r="L24" i="1" s="1"/>
  <c r="L21" i="1"/>
  <c r="L22" i="1" s="1"/>
  <c r="L19" i="1"/>
  <c r="L20" i="1" s="1"/>
  <c r="L7" i="1"/>
  <c r="L17" i="1"/>
  <c r="L18" i="1" s="1"/>
  <c r="L15" i="1"/>
  <c r="L16" i="1" s="1"/>
  <c r="L13" i="1"/>
  <c r="N13" i="1" s="1"/>
  <c r="L11" i="1"/>
  <c r="L12" i="1" s="1"/>
  <c r="M12" i="1" s="1"/>
  <c r="L9" i="1"/>
  <c r="L10" i="1" s="1"/>
  <c r="M10" i="1" s="1"/>
  <c r="I7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E7" i="1"/>
  <c r="D8" i="1" s="1"/>
  <c r="E8" i="1" s="1"/>
  <c r="D9" i="1" s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15" i="1" s="1"/>
  <c r="E15" i="1" s="1"/>
  <c r="D16" i="1" s="1"/>
  <c r="E16" i="1" s="1"/>
  <c r="D17" i="1" s="1"/>
  <c r="E17" i="1" s="1"/>
  <c r="D18" i="1" s="1"/>
  <c r="E18" i="1" s="1"/>
  <c r="D19" i="1" s="1"/>
  <c r="E19" i="1" s="1"/>
  <c r="D20" i="1" s="1"/>
  <c r="E20" i="1" s="1"/>
  <c r="D21" i="1" s="1"/>
  <c r="E21" i="1" s="1"/>
  <c r="D22" i="1" s="1"/>
  <c r="E22" i="1" s="1"/>
  <c r="D23" i="1" s="1"/>
  <c r="E23" i="1" s="1"/>
  <c r="D24" i="1" s="1"/>
  <c r="E24" i="1" s="1"/>
  <c r="D25" i="1" s="1"/>
  <c r="E25" i="1" s="1"/>
  <c r="N18" i="1" l="1"/>
  <c r="H27" i="1"/>
  <c r="H28" i="1" s="1"/>
  <c r="H29" i="1" s="1"/>
  <c r="H30" i="1" s="1"/>
  <c r="H31" i="1" s="1"/>
  <c r="D26" i="1"/>
  <c r="E26" i="1" s="1"/>
  <c r="D27" i="1" s="1"/>
  <c r="E27" i="1" s="1"/>
  <c r="N21" i="1"/>
  <c r="N17" i="1"/>
  <c r="N20" i="1"/>
  <c r="N10" i="1"/>
  <c r="N19" i="1"/>
  <c r="N9" i="1"/>
  <c r="N16" i="1"/>
  <c r="N15" i="1"/>
  <c r="N12" i="1"/>
  <c r="N11" i="1"/>
  <c r="J7" i="1"/>
  <c r="I8" i="1"/>
  <c r="L14" i="1"/>
  <c r="N14" i="1" s="1"/>
  <c r="D28" i="1" l="1"/>
  <c r="E28" i="1" s="1"/>
  <c r="N22" i="1"/>
  <c r="M14" i="1"/>
  <c r="J8" i="1"/>
  <c r="I9" i="1"/>
  <c r="D29" i="1" l="1"/>
  <c r="E29" i="1" s="1"/>
  <c r="J9" i="1"/>
  <c r="I10" i="1"/>
  <c r="D30" i="1" l="1"/>
  <c r="E30" i="1" s="1"/>
  <c r="J10" i="1"/>
  <c r="I11" i="1"/>
  <c r="D31" i="1" l="1"/>
  <c r="E31" i="1" s="1"/>
  <c r="I12" i="1"/>
  <c r="J11" i="1"/>
  <c r="J12" i="1" l="1"/>
  <c r="I13" i="1"/>
  <c r="J13" i="1" l="1"/>
  <c r="I14" i="1"/>
  <c r="I15" i="1" l="1"/>
  <c r="J14" i="1"/>
  <c r="J15" i="1" l="1"/>
  <c r="I16" i="1"/>
  <c r="J16" i="1" l="1"/>
  <c r="I17" i="1"/>
  <c r="I18" i="1" l="1"/>
  <c r="J17" i="1"/>
  <c r="J18" i="1" l="1"/>
  <c r="I19" i="1"/>
  <c r="I20" i="1" l="1"/>
  <c r="J19" i="1"/>
  <c r="I21" i="1" l="1"/>
  <c r="J20" i="1"/>
  <c r="J21" i="1" l="1"/>
  <c r="I22" i="1"/>
  <c r="J22" i="1" l="1"/>
  <c r="I23" i="1"/>
  <c r="J23" i="1" l="1"/>
  <c r="I24" i="1"/>
  <c r="I25" i="1" l="1"/>
  <c r="I26" i="1" s="1"/>
  <c r="J24" i="1"/>
  <c r="I27" i="1" l="1"/>
  <c r="J26" i="1"/>
  <c r="J25" i="1"/>
  <c r="L8" i="1"/>
  <c r="N8" i="1" s="1"/>
  <c r="N7" i="1"/>
  <c r="I28" i="1" l="1"/>
  <c r="J27" i="1"/>
  <c r="M8" i="1"/>
  <c r="M32" i="1" s="1"/>
  <c r="N25" i="1"/>
  <c r="N26" i="1"/>
  <c r="N24" i="1"/>
  <c r="N23" i="1"/>
  <c r="N27" i="1"/>
  <c r="J28" i="1" l="1"/>
  <c r="I29" i="1"/>
  <c r="N28" i="1"/>
  <c r="I30" i="1" l="1"/>
  <c r="J29" i="1"/>
  <c r="N29" i="1"/>
  <c r="I31" i="1" l="1"/>
  <c r="J31" i="1" s="1"/>
  <c r="J30" i="1"/>
  <c r="N31" i="1"/>
  <c r="N30" i="1"/>
</calcChain>
</file>

<file path=xl/sharedStrings.xml><?xml version="1.0" encoding="utf-8"?>
<sst xmlns="http://schemas.openxmlformats.org/spreadsheetml/2006/main" count="75" uniqueCount="30">
  <si>
    <t>Fra stasjon</t>
  </si>
  <si>
    <t>Til stasjon</t>
  </si>
  <si>
    <t>Ut stasjon</t>
  </si>
  <si>
    <t>Inn stasjon</t>
  </si>
  <si>
    <t>Kjøretid</t>
  </si>
  <si>
    <t>Pause</t>
  </si>
  <si>
    <t>Sum kjøretid</t>
  </si>
  <si>
    <t>Sum pausing</t>
  </si>
  <si>
    <t>Pause% tot.</t>
  </si>
  <si>
    <t>Distanse KM</t>
  </si>
  <si>
    <t>Tot. dist.</t>
  </si>
  <si>
    <t>Alta</t>
  </si>
  <si>
    <t>Kautokeino</t>
  </si>
  <si>
    <t>Jergul</t>
  </si>
  <si>
    <t>Levajok</t>
  </si>
  <si>
    <t>Tana Bru</t>
  </si>
  <si>
    <t>Neiden 1</t>
  </si>
  <si>
    <t>Kirkenes</t>
  </si>
  <si>
    <t>Pasvik</t>
  </si>
  <si>
    <t>Neiden 2</t>
  </si>
  <si>
    <t>Varangerbotn</t>
  </si>
  <si>
    <t>Levajok 2</t>
  </si>
  <si>
    <t xml:space="preserve">Levajok 2 </t>
  </si>
  <si>
    <t>Karasjok</t>
  </si>
  <si>
    <t>Joatka</t>
  </si>
  <si>
    <t>Jotka</t>
  </si>
  <si>
    <t>Totalt:</t>
  </si>
  <si>
    <t>Arne Oddvar Nilsen</t>
  </si>
  <si>
    <t>Snittfart</t>
  </si>
  <si>
    <t>Distanse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</si>
</sst>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&quot;.&quot;mm&quot;.&quot;yyyy&quot; &quot;hh&quot;:&quot;mm"/>
    <numFmt numFmtId="165" formatCode="hh&quot;:&quot;mm"/>
    <numFmt numFmtId="166" formatCode="[h]&quot;:&quot;mm"/>
    <numFmt numFmtId="167" formatCode="0.000"/>
    <numFmt numFmtId="168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166" fontId="1" fillId="0" borderId="0" xfId="1" applyNumberFormat="1" applyAlignment="1" applyProtection="1">
      <alignment horizontal="center"/>
      <protection locked="0"/>
    </xf>
    <xf numFmtId="9" fontId="1" fillId="0" borderId="0" xfId="2" applyAlignment="1" applyProtection="1">
      <alignment horizontal="center"/>
      <protection locked="0"/>
    </xf>
    <xf numFmtId="0" fontId="0" fillId="0" borderId="0" xfId="0" applyAlignment="1">
      <alignment horizontal="center"/>
    </xf>
    <xf numFmtId="20" fontId="0" fillId="0" borderId="0" xfId="0" applyNumberFormat="1"/>
    <xf numFmtId="0" fontId="0" fillId="0" borderId="0" xfId="0"/>
    <xf numFmtId="167" fontId="0" fillId="0" borderId="0" xfId="0" applyNumberFormat="1"/>
    <xf numFmtId="168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 applyProtection="1">
      <alignment horizontal="center"/>
      <protection locked="0"/>
    </xf>
    <xf numFmtId="166" fontId="1" fillId="0" borderId="1" xfId="1" applyNumberFormat="1" applyBorder="1" applyAlignment="1" applyProtection="1">
      <alignment horizontal="center"/>
      <protection locked="0"/>
    </xf>
    <xf numFmtId="9" fontId="1" fillId="0" borderId="1" xfId="2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 applyProtection="1">
      <alignment horizontal="center"/>
      <protection locked="0"/>
    </xf>
    <xf numFmtId="166" fontId="1" fillId="0" borderId="2" xfId="1" applyNumberFormat="1" applyBorder="1" applyAlignment="1" applyProtection="1">
      <alignment horizontal="center"/>
      <protection locked="0"/>
    </xf>
    <xf numFmtId="9" fontId="1" fillId="0" borderId="2" xfId="2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1" fontId="6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3" xfId="0" applyBorder="1"/>
    <xf numFmtId="164" fontId="0" fillId="0" borderId="3" xfId="0" applyNumberFormat="1" applyBorder="1" applyAlignment="1" applyProtection="1">
      <alignment horizontal="center"/>
      <protection locked="0"/>
    </xf>
    <xf numFmtId="166" fontId="1" fillId="0" borderId="3" xfId="1" applyNumberFormat="1" applyBorder="1" applyAlignment="1" applyProtection="1">
      <alignment horizontal="center"/>
      <protection locked="0"/>
    </xf>
    <xf numFmtId="9" fontId="1" fillId="0" borderId="3" xfId="2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3" fillId="0" borderId="0" xfId="0" applyNumberFormat="1" applyFont="1" applyAlignment="1" applyProtection="1">
      <alignment horizontal="center"/>
      <protection locked="0"/>
    </xf>
    <xf numFmtId="165" fontId="8" fillId="0" borderId="0" xfId="0" applyNumberFormat="1" applyFont="1" applyFill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8" fillId="0" borderId="2" xfId="0" applyNumberFormat="1" applyFont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165" fontId="3" fillId="0" borderId="3" xfId="0" applyNumberFormat="1" applyFont="1" applyBorder="1" applyAlignment="1" applyProtection="1">
      <alignment horizontal="center"/>
      <protection locked="0"/>
    </xf>
    <xf numFmtId="0" fontId="0" fillId="0" borderId="0" xfId="0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361950</xdr:colOff>
      <xdr:row>2</xdr:row>
      <xdr:rowOff>0</xdr:rowOff>
    </xdr:from>
    <xdr:ext cx="695325" cy="205740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C641503-1A50-4D78-B3B6-D76D4A85D89D}"/>
            </a:ext>
          </a:extLst>
        </xdr:cNvPr>
        <xdr:cNvSpPr txBox="1"/>
      </xdr:nvSpPr>
      <xdr:spPr>
        <a:xfrm flipH="1">
          <a:off x="11220450" y="381000"/>
          <a:ext cx="695325" cy="2057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b-NO" sz="1100"/>
        </a:p>
      </xdr:txBody>
    </xdr:sp>
    <xdr:clientData/>
  </xdr:oneCellAnchor>
  <xdr:oneCellAnchor>
    <xdr:from>
      <xdr:col>0</xdr:col>
      <xdr:colOff>714375</xdr:colOff>
      <xdr:row>1</xdr:row>
      <xdr:rowOff>28574</xdr:rowOff>
    </xdr:from>
    <xdr:ext cx="10163175" cy="638175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A3F460-40CB-4639-B33E-9E1330386B7A}"/>
            </a:ext>
          </a:extLst>
        </xdr:cNvPr>
        <xdr:cNvSpPr txBox="1"/>
      </xdr:nvSpPr>
      <xdr:spPr>
        <a:xfrm>
          <a:off x="714375" y="219074"/>
          <a:ext cx="10163175" cy="638175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>
              <a:solidFill>
                <a:schemeClr val="tx1"/>
              </a:solidFill>
              <a:latin typeface="+mn-lt"/>
              <a:ea typeface="+mn-ea"/>
              <a:cs typeface="+mn-cs"/>
            </a:rPr>
            <a:t>Bare de røde og de grønne feltene,</a:t>
          </a:r>
          <a:r>
            <a:rPr lang="nb-NO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kjøretid og pause, k</a:t>
          </a:r>
          <a:r>
            <a:rPr lang="nb-NO" sz="1100">
              <a:solidFill>
                <a:schemeClr val="tx1"/>
              </a:solidFill>
              <a:latin typeface="+mn-lt"/>
              <a:ea typeface="+mn-ea"/>
              <a:cs typeface="+mn-cs"/>
            </a:rPr>
            <a:t>an endres.</a:t>
          </a:r>
          <a:r>
            <a:rPr lang="nb-NO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R</a:t>
          </a:r>
          <a:r>
            <a:rPr lang="nb-NO" sz="1100">
              <a:solidFill>
                <a:schemeClr val="tx1"/>
              </a:solidFill>
              <a:latin typeface="+mn-lt"/>
              <a:ea typeface="+mn-ea"/>
              <a:cs typeface="+mn-cs"/>
            </a:rPr>
            <a:t>esten av arket endres automatisk når disse cellene  endres. Snittfart til venstre viser hva de valgte kjøretidene vil føre til.</a:t>
          </a:r>
        </a:p>
        <a:p>
          <a:r>
            <a:rPr lang="nb-NO" sz="1100">
              <a:solidFill>
                <a:schemeClr val="tx1"/>
              </a:solidFill>
              <a:latin typeface="+mn-lt"/>
              <a:ea typeface="+mn-ea"/>
              <a:cs typeface="+mn-cs"/>
            </a:rPr>
            <a:t>Kjøretid og pause må tastes inn slik: 5 timer 5:, 5 timer og 10 min 5:10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AF3A-B1F3-4DA2-BEB4-54AF4CF851DE}">
  <dimension ref="B1:P37"/>
  <sheetViews>
    <sheetView tabSelected="1" workbookViewId="0">
      <selection activeCell="B7" sqref="B7"/>
    </sheetView>
  </sheetViews>
  <sheetFormatPr baseColWidth="10" defaultRowHeight="15" x14ac:dyDescent="0.25"/>
  <cols>
    <col min="2" max="3" width="13.140625" bestFit="1" customWidth="1"/>
    <col min="4" max="5" width="17.42578125" customWidth="1"/>
    <col min="6" max="6" width="8.85546875" bestFit="1" customWidth="1"/>
    <col min="7" max="7" width="6.7109375" bestFit="1" customWidth="1"/>
    <col min="8" max="8" width="13.5703125" bestFit="1" customWidth="1"/>
    <col min="9" max="9" width="13.42578125" bestFit="1" customWidth="1"/>
    <col min="10" max="10" width="12.5703125" bestFit="1" customWidth="1"/>
    <col min="11" max="11" width="2" customWidth="1"/>
    <col min="12" max="12" width="13" style="24" bestFit="1" customWidth="1"/>
    <col min="13" max="13" width="8.7109375" style="24" bestFit="1" customWidth="1"/>
    <col min="14" max="14" width="11.42578125" style="7"/>
  </cols>
  <sheetData>
    <row r="1" spans="2:14" s="9" customFormat="1" x14ac:dyDescent="0.25">
      <c r="L1" s="24"/>
      <c r="M1" s="24"/>
      <c r="N1" s="7"/>
    </row>
    <row r="2" spans="2:14" s="9" customFormat="1" x14ac:dyDescent="0.25">
      <c r="L2" s="24"/>
      <c r="M2" s="24"/>
      <c r="N2" s="7"/>
    </row>
    <row r="4" spans="2:14" x14ac:dyDescent="0.25">
      <c r="H4" s="8"/>
      <c r="I4" s="8"/>
    </row>
    <row r="5" spans="2:14" ht="14.25" customHeight="1" x14ac:dyDescent="0.25"/>
    <row r="6" spans="2:14" s="44" customFormat="1" ht="21" customHeight="1" x14ac:dyDescent="0.25">
      <c r="B6" s="39" t="s">
        <v>0</v>
      </c>
      <c r="C6" s="39" t="s">
        <v>1</v>
      </c>
      <c r="D6" s="39" t="s">
        <v>2</v>
      </c>
      <c r="E6" s="39" t="s">
        <v>3</v>
      </c>
      <c r="F6" s="39" t="s">
        <v>4</v>
      </c>
      <c r="G6" s="39" t="s">
        <v>5</v>
      </c>
      <c r="H6" s="39" t="s">
        <v>6</v>
      </c>
      <c r="I6" s="39" t="s">
        <v>7</v>
      </c>
      <c r="J6" s="39" t="s">
        <v>8</v>
      </c>
      <c r="K6" s="40"/>
      <c r="L6" s="41" t="s">
        <v>29</v>
      </c>
      <c r="M6" s="42" t="s">
        <v>10</v>
      </c>
      <c r="N6" s="43" t="s">
        <v>28</v>
      </c>
    </row>
    <row r="7" spans="2:14" x14ac:dyDescent="0.25">
      <c r="B7" t="s">
        <v>11</v>
      </c>
      <c r="C7" t="s">
        <v>5</v>
      </c>
      <c r="D7" s="3">
        <v>44631.708333333336</v>
      </c>
      <c r="E7" s="3">
        <f t="shared" ref="E7:E31" si="0">D7+F7</f>
        <v>44631.917361111111</v>
      </c>
      <c r="F7" s="45">
        <v>0.20902777777777778</v>
      </c>
      <c r="G7" s="46">
        <v>0.16666666666666666</v>
      </c>
      <c r="H7" s="5">
        <f>F7</f>
        <v>0.20902777777777778</v>
      </c>
      <c r="I7" s="5">
        <f>G7</f>
        <v>0.16666666666666666</v>
      </c>
      <c r="J7" s="6">
        <f t="shared" ref="J7:J25" si="1">I7/(I7+H7)</f>
        <v>0.44362292051756003</v>
      </c>
      <c r="K7" s="7"/>
      <c r="L7" s="29">
        <f>132*F7/(F7+F8)</f>
        <v>65.0278232405892</v>
      </c>
      <c r="M7" s="26"/>
      <c r="N7" s="11">
        <f>L7/(HOUR(F7)+MINUTE(F7)/60)</f>
        <v>12.962356792144027</v>
      </c>
    </row>
    <row r="8" spans="2:14" x14ac:dyDescent="0.25">
      <c r="B8" s="12" t="s">
        <v>5</v>
      </c>
      <c r="C8" s="12" t="s">
        <v>12</v>
      </c>
      <c r="D8" s="13">
        <f t="shared" ref="D8:D31" si="2">E7+G7</f>
        <v>44632.084027777775</v>
      </c>
      <c r="E8" s="13">
        <f t="shared" si="0"/>
        <v>44632.299305555556</v>
      </c>
      <c r="F8" s="47">
        <v>0.21527777777777779</v>
      </c>
      <c r="G8" s="47">
        <v>0.25</v>
      </c>
      <c r="H8" s="14">
        <f t="shared" ref="H8:I25" si="3">F8+H7</f>
        <v>0.4243055555555556</v>
      </c>
      <c r="I8" s="14">
        <f t="shared" si="3"/>
        <v>0.41666666666666663</v>
      </c>
      <c r="J8" s="15">
        <f t="shared" si="1"/>
        <v>0.49545829892650695</v>
      </c>
      <c r="K8" s="16"/>
      <c r="L8" s="27">
        <f>132-L7</f>
        <v>66.9721767594108</v>
      </c>
      <c r="M8" s="27">
        <f>L7+L8</f>
        <v>132</v>
      </c>
      <c r="N8" s="17">
        <f>L8/(HOUR(F8)+MINUTE(F8)/60)</f>
        <v>12.962356792144025</v>
      </c>
    </row>
    <row r="9" spans="2:14" x14ac:dyDescent="0.25">
      <c r="B9" s="18" t="s">
        <v>12</v>
      </c>
      <c r="C9" s="18" t="s">
        <v>5</v>
      </c>
      <c r="D9" s="19">
        <f t="shared" si="2"/>
        <v>44632.549305555556</v>
      </c>
      <c r="E9" s="19">
        <f t="shared" si="0"/>
        <v>44632.71597222222</v>
      </c>
      <c r="F9" s="48">
        <v>0.16666666666666666</v>
      </c>
      <c r="G9" s="49">
        <v>0.16666666666666666</v>
      </c>
      <c r="H9" s="20">
        <f t="shared" si="3"/>
        <v>0.59097222222222223</v>
      </c>
      <c r="I9" s="20">
        <f t="shared" si="3"/>
        <v>0.58333333333333326</v>
      </c>
      <c r="J9" s="21">
        <f t="shared" si="1"/>
        <v>0.49674748669426372</v>
      </c>
      <c r="K9" s="22"/>
      <c r="L9" s="28">
        <f>101*F9/(F9+F10)</f>
        <v>52.695652173913047</v>
      </c>
      <c r="M9" s="28"/>
      <c r="N9" s="23">
        <f t="shared" ref="N9:N22" si="4">L9/(HOUR(F9)+MINUTE(F9)/60)</f>
        <v>13.173913043478262</v>
      </c>
    </row>
    <row r="10" spans="2:14" x14ac:dyDescent="0.25">
      <c r="B10" s="12" t="s">
        <v>5</v>
      </c>
      <c r="C10" s="12" t="s">
        <v>13</v>
      </c>
      <c r="D10" s="13">
        <f t="shared" si="2"/>
        <v>44632.882638888885</v>
      </c>
      <c r="E10" s="13">
        <f t="shared" si="0"/>
        <v>44633.035416666666</v>
      </c>
      <c r="F10" s="47">
        <v>0.15277777777777776</v>
      </c>
      <c r="G10" s="47">
        <v>0.20833333333333334</v>
      </c>
      <c r="H10" s="14">
        <f t="shared" si="3"/>
        <v>0.74375000000000002</v>
      </c>
      <c r="I10" s="14">
        <f t="shared" si="3"/>
        <v>0.79166666666666663</v>
      </c>
      <c r="J10" s="15">
        <f t="shared" si="1"/>
        <v>0.51560379918588872</v>
      </c>
      <c r="K10" s="16"/>
      <c r="L10" s="27">
        <f>101-L9</f>
        <v>48.304347826086953</v>
      </c>
      <c r="M10" s="27">
        <f>L9+L10</f>
        <v>101</v>
      </c>
      <c r="N10" s="17">
        <f t="shared" si="4"/>
        <v>13.17391304347826</v>
      </c>
    </row>
    <row r="11" spans="2:14" x14ac:dyDescent="0.25">
      <c r="B11" t="s">
        <v>13</v>
      </c>
      <c r="C11" t="s">
        <v>5</v>
      </c>
      <c r="D11" s="3">
        <f t="shared" si="2"/>
        <v>44633.243750000001</v>
      </c>
      <c r="E11" s="3">
        <f t="shared" si="0"/>
        <v>44633.410416666666</v>
      </c>
      <c r="F11" s="45">
        <v>0.16666666666666666</v>
      </c>
      <c r="G11" s="50">
        <v>0.16666666666666666</v>
      </c>
      <c r="H11" s="5">
        <f t="shared" si="3"/>
        <v>0.91041666666666665</v>
      </c>
      <c r="I11" s="5">
        <f t="shared" si="3"/>
        <v>0.95833333333333326</v>
      </c>
      <c r="J11" s="6">
        <f t="shared" si="1"/>
        <v>0.51282051282051277</v>
      </c>
      <c r="K11" s="7"/>
      <c r="L11" s="29">
        <f>122*F11/(F11+F12)</f>
        <v>55.245283018867923</v>
      </c>
      <c r="M11" s="29"/>
      <c r="N11" s="11">
        <f t="shared" si="4"/>
        <v>13.811320754716981</v>
      </c>
    </row>
    <row r="12" spans="2:14" x14ac:dyDescent="0.25">
      <c r="B12" s="12" t="s">
        <v>5</v>
      </c>
      <c r="C12" s="12" t="s">
        <v>14</v>
      </c>
      <c r="D12" s="13">
        <f t="shared" si="2"/>
        <v>44633.57708333333</v>
      </c>
      <c r="E12" s="13">
        <f t="shared" si="0"/>
        <v>44633.77847222222</v>
      </c>
      <c r="F12" s="47">
        <v>0.20138888888888887</v>
      </c>
      <c r="G12" s="47">
        <v>0.25</v>
      </c>
      <c r="H12" s="14">
        <f t="shared" si="3"/>
        <v>1.1118055555555555</v>
      </c>
      <c r="I12" s="14">
        <f t="shared" si="3"/>
        <v>1.2083333333333333</v>
      </c>
      <c r="J12" s="15">
        <f t="shared" si="1"/>
        <v>0.52080215504340022</v>
      </c>
      <c r="K12" s="16"/>
      <c r="L12" s="27">
        <f>122-L11</f>
        <v>66.754716981132077</v>
      </c>
      <c r="M12" s="27">
        <f>L11+L12</f>
        <v>122</v>
      </c>
      <c r="N12" s="17">
        <f t="shared" si="4"/>
        <v>13.811320754716983</v>
      </c>
    </row>
    <row r="13" spans="2:14" x14ac:dyDescent="0.25">
      <c r="B13" t="s">
        <v>14</v>
      </c>
      <c r="C13" t="s">
        <v>5</v>
      </c>
      <c r="D13" s="3">
        <f t="shared" si="2"/>
        <v>44634.02847222222</v>
      </c>
      <c r="E13" s="3">
        <f t="shared" si="0"/>
        <v>44634.195138888885</v>
      </c>
      <c r="F13" s="45">
        <v>0.16666666666666666</v>
      </c>
      <c r="G13" s="50">
        <v>8.3333333333333329E-2</v>
      </c>
      <c r="H13" s="5">
        <f t="shared" si="3"/>
        <v>1.2784722222222222</v>
      </c>
      <c r="I13" s="5">
        <f t="shared" si="3"/>
        <v>1.2916666666666665</v>
      </c>
      <c r="J13" s="6">
        <f t="shared" si="1"/>
        <v>0.50256687381788701</v>
      </c>
      <c r="K13" s="7"/>
      <c r="L13" s="29">
        <f>100*F13/(F13+F14)</f>
        <v>51.063829787234035</v>
      </c>
      <c r="M13" s="29"/>
      <c r="N13" s="11">
        <f t="shared" si="4"/>
        <v>12.765957446808509</v>
      </c>
    </row>
    <row r="14" spans="2:14" x14ac:dyDescent="0.25">
      <c r="B14" s="12" t="s">
        <v>5</v>
      </c>
      <c r="C14" s="12" t="s">
        <v>15</v>
      </c>
      <c r="D14" s="13">
        <f t="shared" si="2"/>
        <v>44634.27847222222</v>
      </c>
      <c r="E14" s="13">
        <f t="shared" si="0"/>
        <v>44634.438194444439</v>
      </c>
      <c r="F14" s="47">
        <v>0.15972222222222224</v>
      </c>
      <c r="G14" s="47">
        <v>0.16666666666666666</v>
      </c>
      <c r="H14" s="14">
        <f t="shared" si="3"/>
        <v>1.4381944444444446</v>
      </c>
      <c r="I14" s="14">
        <f t="shared" si="3"/>
        <v>1.4583333333333333</v>
      </c>
      <c r="J14" s="15">
        <f t="shared" si="1"/>
        <v>0.5034763845600575</v>
      </c>
      <c r="K14" s="16"/>
      <c r="L14" s="27">
        <f>100-L13</f>
        <v>48.936170212765965</v>
      </c>
      <c r="M14" s="27">
        <f>L13+L14</f>
        <v>100</v>
      </c>
      <c r="N14" s="17">
        <f t="shared" si="4"/>
        <v>12.765957446808512</v>
      </c>
    </row>
    <row r="15" spans="2:14" x14ac:dyDescent="0.25">
      <c r="B15" t="s">
        <v>15</v>
      </c>
      <c r="C15" t="s">
        <v>5</v>
      </c>
      <c r="D15" s="3">
        <f t="shared" si="2"/>
        <v>44634.604861111104</v>
      </c>
      <c r="E15" s="3">
        <f t="shared" si="0"/>
        <v>44634.771527777768</v>
      </c>
      <c r="F15" s="45">
        <v>0.16666666666666666</v>
      </c>
      <c r="G15" s="50">
        <v>8.3333333333333329E-2</v>
      </c>
      <c r="H15" s="5">
        <f t="shared" si="3"/>
        <v>1.6048611111111113</v>
      </c>
      <c r="I15" s="5">
        <f t="shared" si="3"/>
        <v>1.5416666666666665</v>
      </c>
      <c r="J15" s="6">
        <f t="shared" si="1"/>
        <v>0.48995806665195313</v>
      </c>
      <c r="K15" s="7"/>
      <c r="L15" s="29">
        <f>101*F15/(F15+F16)</f>
        <v>52.695652173913047</v>
      </c>
      <c r="M15" s="29"/>
      <c r="N15" s="11">
        <f t="shared" si="4"/>
        <v>13.173913043478262</v>
      </c>
    </row>
    <row r="16" spans="2:14" x14ac:dyDescent="0.25">
      <c r="B16" s="12" t="s">
        <v>5</v>
      </c>
      <c r="C16" s="12" t="s">
        <v>16</v>
      </c>
      <c r="D16" s="13">
        <f t="shared" si="2"/>
        <v>44634.854861111104</v>
      </c>
      <c r="E16" s="13">
        <f t="shared" si="0"/>
        <v>44635.007638888885</v>
      </c>
      <c r="F16" s="47">
        <v>0.15277777777777776</v>
      </c>
      <c r="G16" s="47">
        <v>0.66666666666666663</v>
      </c>
      <c r="H16" s="14">
        <f t="shared" si="3"/>
        <v>1.757638888888889</v>
      </c>
      <c r="I16" s="14">
        <f t="shared" si="3"/>
        <v>2.208333333333333</v>
      </c>
      <c r="J16" s="15">
        <f t="shared" si="1"/>
        <v>0.55682017159866926</v>
      </c>
      <c r="K16" s="16"/>
      <c r="L16" s="27">
        <f>101-L15</f>
        <v>48.304347826086953</v>
      </c>
      <c r="M16" s="27">
        <v>101</v>
      </c>
      <c r="N16" s="17">
        <f t="shared" si="4"/>
        <v>13.17391304347826</v>
      </c>
    </row>
    <row r="17" spans="2:16" x14ac:dyDescent="0.25">
      <c r="B17" t="s">
        <v>16</v>
      </c>
      <c r="C17" t="s">
        <v>5</v>
      </c>
      <c r="D17" s="3">
        <f t="shared" si="2"/>
        <v>44635.674305555549</v>
      </c>
      <c r="E17" s="3">
        <f t="shared" si="0"/>
        <v>44635.799305555549</v>
      </c>
      <c r="F17" s="45">
        <v>0.125</v>
      </c>
      <c r="G17" s="50">
        <v>0</v>
      </c>
      <c r="H17" s="5">
        <f t="shared" si="3"/>
        <v>1.882638888888889</v>
      </c>
      <c r="I17" s="5">
        <f t="shared" si="3"/>
        <v>2.208333333333333</v>
      </c>
      <c r="J17" s="6">
        <f t="shared" si="1"/>
        <v>0.5398064844678323</v>
      </c>
      <c r="K17" s="7"/>
      <c r="L17" s="29">
        <f>71*F17/(F17+F18)</f>
        <v>41.225806451612904</v>
      </c>
      <c r="M17" s="29"/>
      <c r="N17" s="11">
        <f t="shared" si="4"/>
        <v>13.741935483870968</v>
      </c>
    </row>
    <row r="18" spans="2:16" x14ac:dyDescent="0.25">
      <c r="B18" s="12" t="s">
        <v>5</v>
      </c>
      <c r="C18" s="12" t="s">
        <v>17</v>
      </c>
      <c r="D18" s="13">
        <f t="shared" si="2"/>
        <v>44635.799305555549</v>
      </c>
      <c r="E18" s="13">
        <f t="shared" si="0"/>
        <v>44635.88958333333</v>
      </c>
      <c r="F18" s="47">
        <v>9.0277777777777776E-2</v>
      </c>
      <c r="G18" s="47">
        <v>0.16666666666666666</v>
      </c>
      <c r="H18" s="14">
        <f t="shared" si="3"/>
        <v>1.9729166666666667</v>
      </c>
      <c r="I18" s="14">
        <f t="shared" si="3"/>
        <v>2.3749999999999996</v>
      </c>
      <c r="J18" s="15">
        <f t="shared" si="1"/>
        <v>0.54623862002874934</v>
      </c>
      <c r="K18" s="16"/>
      <c r="L18" s="27">
        <f>71-L17</f>
        <v>29.774193548387096</v>
      </c>
      <c r="M18" s="27">
        <v>71</v>
      </c>
      <c r="N18" s="17">
        <f t="shared" si="4"/>
        <v>13.741935483870968</v>
      </c>
    </row>
    <row r="19" spans="2:16" x14ac:dyDescent="0.25">
      <c r="B19" t="s">
        <v>17</v>
      </c>
      <c r="C19" t="s">
        <v>5</v>
      </c>
      <c r="D19" s="3">
        <f t="shared" si="2"/>
        <v>44636.056249999994</v>
      </c>
      <c r="E19" s="3">
        <f t="shared" si="0"/>
        <v>44636.222916666658</v>
      </c>
      <c r="F19" s="45">
        <v>0.16666666666666666</v>
      </c>
      <c r="G19" s="50">
        <v>8.3333333333333329E-2</v>
      </c>
      <c r="H19" s="5">
        <f t="shared" si="3"/>
        <v>2.1395833333333334</v>
      </c>
      <c r="I19" s="5">
        <f t="shared" si="3"/>
        <v>2.458333333333333</v>
      </c>
      <c r="J19" s="6">
        <f t="shared" si="1"/>
        <v>0.53466243769823285</v>
      </c>
      <c r="K19" s="7"/>
      <c r="L19" s="29">
        <f>86*F19/(F19+F20)</f>
        <v>52.92307692307692</v>
      </c>
      <c r="M19" s="29"/>
      <c r="N19" s="11">
        <f t="shared" si="4"/>
        <v>13.23076923076923</v>
      </c>
    </row>
    <row r="20" spans="2:16" x14ac:dyDescent="0.25">
      <c r="B20" s="12" t="s">
        <v>5</v>
      </c>
      <c r="C20" s="12" t="s">
        <v>18</v>
      </c>
      <c r="D20" s="13">
        <f t="shared" si="2"/>
        <v>44636.306249999994</v>
      </c>
      <c r="E20" s="13">
        <f t="shared" si="0"/>
        <v>44636.410416666658</v>
      </c>
      <c r="F20" s="47">
        <v>0.10416666666666667</v>
      </c>
      <c r="G20" s="47">
        <v>0.16666666666666666</v>
      </c>
      <c r="H20" s="14">
        <f t="shared" si="3"/>
        <v>2.2437499999999999</v>
      </c>
      <c r="I20" s="14">
        <f t="shared" si="3"/>
        <v>2.6249999999999996</v>
      </c>
      <c r="J20" s="15">
        <f t="shared" si="1"/>
        <v>0.53915275994865208</v>
      </c>
      <c r="K20" s="16"/>
      <c r="L20" s="27">
        <f>86-L19</f>
        <v>33.07692307692308</v>
      </c>
      <c r="M20" s="27">
        <v>86</v>
      </c>
      <c r="N20" s="17">
        <f t="shared" si="4"/>
        <v>13.230769230769232</v>
      </c>
    </row>
    <row r="21" spans="2:16" x14ac:dyDescent="0.25">
      <c r="B21" t="s">
        <v>18</v>
      </c>
      <c r="C21" t="s">
        <v>5</v>
      </c>
      <c r="D21" s="3">
        <f t="shared" si="2"/>
        <v>44636.577083333323</v>
      </c>
      <c r="E21" s="3">
        <f t="shared" si="0"/>
        <v>44636.743749999987</v>
      </c>
      <c r="F21" s="45">
        <v>0.16666666666666666</v>
      </c>
      <c r="G21" s="50">
        <v>8.3333333333333329E-2</v>
      </c>
      <c r="H21" s="5">
        <f t="shared" si="3"/>
        <v>2.4104166666666664</v>
      </c>
      <c r="I21" s="5">
        <f t="shared" si="3"/>
        <v>2.708333333333333</v>
      </c>
      <c r="J21" s="6">
        <f t="shared" si="1"/>
        <v>0.52910052910052907</v>
      </c>
      <c r="K21" s="7"/>
      <c r="L21" s="29">
        <f>78*F21/(F21+F22)</f>
        <v>52</v>
      </c>
      <c r="M21" s="29"/>
      <c r="N21" s="11">
        <f t="shared" si="4"/>
        <v>13</v>
      </c>
    </row>
    <row r="22" spans="2:16" x14ac:dyDescent="0.25">
      <c r="B22" s="12" t="s">
        <v>5</v>
      </c>
      <c r="C22" s="12" t="s">
        <v>19</v>
      </c>
      <c r="D22" s="13">
        <f t="shared" si="2"/>
        <v>44636.827083333323</v>
      </c>
      <c r="E22" s="13">
        <f t="shared" si="0"/>
        <v>44636.910416666658</v>
      </c>
      <c r="F22" s="47">
        <v>8.3333333333333329E-2</v>
      </c>
      <c r="G22" s="47">
        <v>0.20833333333333334</v>
      </c>
      <c r="H22" s="14">
        <f t="shared" si="3"/>
        <v>2.4937499999999999</v>
      </c>
      <c r="I22" s="14">
        <f t="shared" si="3"/>
        <v>2.9166666666666665</v>
      </c>
      <c r="J22" s="15">
        <f t="shared" si="1"/>
        <v>0.53908355795148244</v>
      </c>
      <c r="K22" s="16"/>
      <c r="L22" s="27">
        <f>78-L21</f>
        <v>26</v>
      </c>
      <c r="M22" s="27">
        <v>78</v>
      </c>
      <c r="N22" s="17">
        <f t="shared" si="4"/>
        <v>13</v>
      </c>
    </row>
    <row r="23" spans="2:16" x14ac:dyDescent="0.25">
      <c r="B23" t="s">
        <v>19</v>
      </c>
      <c r="C23" t="s">
        <v>5</v>
      </c>
      <c r="D23" s="3">
        <f t="shared" si="2"/>
        <v>44637.118749999994</v>
      </c>
      <c r="E23" s="3">
        <f t="shared" si="0"/>
        <v>44637.285416666658</v>
      </c>
      <c r="F23" s="45">
        <v>0.16666666666666666</v>
      </c>
      <c r="G23" s="50">
        <v>0</v>
      </c>
      <c r="H23" s="5">
        <f t="shared" si="3"/>
        <v>2.6604166666666664</v>
      </c>
      <c r="I23" s="5">
        <f t="shared" si="3"/>
        <v>2.9166666666666665</v>
      </c>
      <c r="J23" s="6">
        <f t="shared" si="1"/>
        <v>0.52297347777362724</v>
      </c>
      <c r="K23" s="7"/>
      <c r="L23" s="29">
        <f>82*F23/(F23+F24)</f>
        <v>50.46153846153846</v>
      </c>
      <c r="M23" s="29"/>
      <c r="N23" s="11">
        <f t="shared" ref="N23:N31" si="5">L23/(HOUR(F23)+MINUTE(F23)/60)</f>
        <v>12.615384615384615</v>
      </c>
    </row>
    <row r="24" spans="2:16" x14ac:dyDescent="0.25">
      <c r="B24" s="12" t="s">
        <v>5</v>
      </c>
      <c r="C24" s="12" t="s">
        <v>20</v>
      </c>
      <c r="D24" s="13">
        <f t="shared" si="2"/>
        <v>44637.285416666658</v>
      </c>
      <c r="E24" s="13">
        <f t="shared" si="0"/>
        <v>44637.389583333323</v>
      </c>
      <c r="F24" s="47">
        <v>0.10416666666666667</v>
      </c>
      <c r="G24" s="47">
        <v>0.125</v>
      </c>
      <c r="H24" s="14">
        <f t="shared" si="3"/>
        <v>2.7645833333333329</v>
      </c>
      <c r="I24" s="14">
        <f t="shared" si="3"/>
        <v>3.0416666666666665</v>
      </c>
      <c r="J24" s="15">
        <f t="shared" si="1"/>
        <v>0.52386078220308574</v>
      </c>
      <c r="K24" s="16"/>
      <c r="L24" s="27">
        <f>82-L23</f>
        <v>31.53846153846154</v>
      </c>
      <c r="M24" s="27">
        <v>82</v>
      </c>
      <c r="N24" s="17">
        <f t="shared" si="5"/>
        <v>12.615384615384617</v>
      </c>
      <c r="P24" s="9"/>
    </row>
    <row r="25" spans="2:16" x14ac:dyDescent="0.25">
      <c r="B25" t="s">
        <v>20</v>
      </c>
      <c r="C25" t="s">
        <v>5</v>
      </c>
      <c r="D25" s="3">
        <f t="shared" si="2"/>
        <v>44637.514583333323</v>
      </c>
      <c r="E25" s="3">
        <f t="shared" si="0"/>
        <v>44637.681249999987</v>
      </c>
      <c r="F25" s="45">
        <v>0.16666666666666666</v>
      </c>
      <c r="G25" s="50">
        <v>8.3333333333333329E-2</v>
      </c>
      <c r="H25" s="5">
        <f t="shared" si="3"/>
        <v>2.9312499999999995</v>
      </c>
      <c r="I25" s="5">
        <f t="shared" si="3"/>
        <v>3.125</v>
      </c>
      <c r="J25" s="6">
        <f t="shared" si="1"/>
        <v>0.51599587203302377</v>
      </c>
      <c r="K25" s="7"/>
      <c r="L25" s="29">
        <f>121*F25/(F25+F26)</f>
        <v>48.4</v>
      </c>
      <c r="M25" s="29"/>
      <c r="N25" s="11">
        <f t="shared" si="5"/>
        <v>12.1</v>
      </c>
    </row>
    <row r="26" spans="2:16" x14ac:dyDescent="0.25">
      <c r="B26" s="12" t="s">
        <v>5</v>
      </c>
      <c r="C26" s="12" t="s">
        <v>21</v>
      </c>
      <c r="D26" s="13">
        <f t="shared" si="2"/>
        <v>44637.764583333323</v>
      </c>
      <c r="E26" s="13">
        <f t="shared" si="0"/>
        <v>44638.014583333323</v>
      </c>
      <c r="F26" s="47">
        <v>0.25</v>
      </c>
      <c r="G26" s="47">
        <v>0.25</v>
      </c>
      <c r="H26" s="14">
        <f t="shared" ref="H26:H31" si="6">F26+H25</f>
        <v>3.1812499999999995</v>
      </c>
      <c r="I26" s="14">
        <f t="shared" ref="I26:I31" si="7">G26+I25</f>
        <v>3.375</v>
      </c>
      <c r="J26" s="15">
        <f t="shared" ref="J26:J31" si="8">I26/(I26+H26)</f>
        <v>0.51477597712106771</v>
      </c>
      <c r="K26" s="16"/>
      <c r="L26" s="27">
        <f>121-L25</f>
        <v>72.599999999999994</v>
      </c>
      <c r="M26" s="27">
        <v>121</v>
      </c>
      <c r="N26" s="17">
        <f t="shared" si="5"/>
        <v>12.1</v>
      </c>
    </row>
    <row r="27" spans="2:16" x14ac:dyDescent="0.25">
      <c r="B27" t="s">
        <v>22</v>
      </c>
      <c r="C27" t="s">
        <v>5</v>
      </c>
      <c r="D27" s="3">
        <f t="shared" si="2"/>
        <v>44638.264583333323</v>
      </c>
      <c r="E27" s="3">
        <f t="shared" si="0"/>
        <v>44638.431249999987</v>
      </c>
      <c r="F27" s="45">
        <v>0.16666666666666666</v>
      </c>
      <c r="G27" s="50">
        <v>0</v>
      </c>
      <c r="H27" s="5">
        <f t="shared" si="6"/>
        <v>3.347916666666666</v>
      </c>
      <c r="I27" s="5">
        <f t="shared" si="7"/>
        <v>3.375</v>
      </c>
      <c r="J27" s="6">
        <f t="shared" si="8"/>
        <v>0.50201425472575145</v>
      </c>
      <c r="K27" s="7"/>
      <c r="L27" s="29">
        <f>83*F27/(F27+F28)</f>
        <v>47.428571428571431</v>
      </c>
      <c r="M27" s="29"/>
      <c r="N27" s="11">
        <f t="shared" si="5"/>
        <v>11.857142857142858</v>
      </c>
    </row>
    <row r="28" spans="2:16" x14ac:dyDescent="0.25">
      <c r="B28" s="12" t="s">
        <v>5</v>
      </c>
      <c r="C28" s="12" t="s">
        <v>23</v>
      </c>
      <c r="D28" s="13">
        <f t="shared" si="2"/>
        <v>44638.431249999987</v>
      </c>
      <c r="E28" s="13">
        <f t="shared" si="0"/>
        <v>44638.556249999987</v>
      </c>
      <c r="F28" s="47">
        <v>0.125</v>
      </c>
      <c r="G28" s="47">
        <v>0.16666666666666666</v>
      </c>
      <c r="H28" s="14">
        <f t="shared" si="6"/>
        <v>3.472916666666666</v>
      </c>
      <c r="I28" s="14">
        <f t="shared" si="7"/>
        <v>3.5416666666666665</v>
      </c>
      <c r="J28" s="15">
        <f t="shared" si="8"/>
        <v>0.50490050490050498</v>
      </c>
      <c r="K28" s="16"/>
      <c r="L28" s="27">
        <f>83-L27</f>
        <v>35.571428571428569</v>
      </c>
      <c r="M28" s="27">
        <v>83</v>
      </c>
      <c r="N28" s="17">
        <f t="shared" si="5"/>
        <v>11.857142857142856</v>
      </c>
    </row>
    <row r="29" spans="2:16" x14ac:dyDescent="0.25">
      <c r="B29" t="s">
        <v>23</v>
      </c>
      <c r="C29" t="s">
        <v>5</v>
      </c>
      <c r="D29" s="3">
        <f t="shared" si="2"/>
        <v>44638.722916666651</v>
      </c>
      <c r="E29" s="3">
        <f t="shared" si="0"/>
        <v>44638.889583333315</v>
      </c>
      <c r="F29" s="45">
        <v>0.16666666666666666</v>
      </c>
      <c r="G29" s="50">
        <v>0</v>
      </c>
      <c r="H29" s="5">
        <f t="shared" si="6"/>
        <v>3.6395833333333325</v>
      </c>
      <c r="I29" s="5">
        <f t="shared" si="7"/>
        <v>3.5416666666666665</v>
      </c>
      <c r="J29" s="6">
        <f t="shared" si="8"/>
        <v>0.49318247751668126</v>
      </c>
      <c r="K29" s="7"/>
      <c r="L29" s="29">
        <f>83*F29/(F29+F30)</f>
        <v>44.266666666666666</v>
      </c>
      <c r="M29" s="29"/>
      <c r="N29" s="11">
        <f t="shared" si="5"/>
        <v>11.066666666666666</v>
      </c>
    </row>
    <row r="30" spans="2:16" x14ac:dyDescent="0.25">
      <c r="B30" s="12" t="s">
        <v>5</v>
      </c>
      <c r="C30" s="12" t="s">
        <v>24</v>
      </c>
      <c r="D30" s="13">
        <f t="shared" si="2"/>
        <v>44638.889583333315</v>
      </c>
      <c r="E30" s="13">
        <f t="shared" si="0"/>
        <v>44639.035416666651</v>
      </c>
      <c r="F30" s="47">
        <v>0.14583333333333334</v>
      </c>
      <c r="G30" s="47">
        <v>3.472222222222222E-3</v>
      </c>
      <c r="H30" s="14">
        <f t="shared" si="6"/>
        <v>3.785416666666666</v>
      </c>
      <c r="I30" s="14">
        <f t="shared" si="7"/>
        <v>3.5451388888888888</v>
      </c>
      <c r="J30" s="15">
        <f t="shared" si="8"/>
        <v>0.48361121636983712</v>
      </c>
      <c r="K30" s="16"/>
      <c r="L30" s="27">
        <f>83-L29</f>
        <v>38.733333333333334</v>
      </c>
      <c r="M30" s="27">
        <v>84</v>
      </c>
      <c r="N30" s="17">
        <f t="shared" si="5"/>
        <v>11.066666666666666</v>
      </c>
    </row>
    <row r="31" spans="2:16" ht="15.75" thickBot="1" x14ac:dyDescent="0.3">
      <c r="B31" s="32" t="s">
        <v>25</v>
      </c>
      <c r="C31" s="32" t="s">
        <v>11</v>
      </c>
      <c r="D31" s="33">
        <f t="shared" si="2"/>
        <v>44639.03888888887</v>
      </c>
      <c r="E31" s="33">
        <f t="shared" si="0"/>
        <v>44639.205555555534</v>
      </c>
      <c r="F31" s="51">
        <v>0.16666666666666666</v>
      </c>
      <c r="G31" s="51">
        <v>0</v>
      </c>
      <c r="H31" s="34">
        <f t="shared" si="6"/>
        <v>3.9520833333333325</v>
      </c>
      <c r="I31" s="34">
        <f t="shared" si="7"/>
        <v>3.5451388888888888</v>
      </c>
      <c r="J31" s="35">
        <f t="shared" si="8"/>
        <v>0.47286031863653205</v>
      </c>
      <c r="K31" s="36"/>
      <c r="L31" s="37">
        <v>49</v>
      </c>
      <c r="M31" s="37">
        <v>49</v>
      </c>
      <c r="N31" s="38">
        <f t="shared" si="5"/>
        <v>12.25</v>
      </c>
    </row>
    <row r="32" spans="2:16" x14ac:dyDescent="0.25">
      <c r="D32" s="3"/>
      <c r="E32" s="3"/>
      <c r="F32" s="4"/>
      <c r="G32" s="4"/>
      <c r="H32" s="5"/>
      <c r="I32" s="5"/>
      <c r="J32" s="6"/>
      <c r="K32" s="7"/>
      <c r="L32" s="30" t="s">
        <v>26</v>
      </c>
      <c r="M32" s="30">
        <f>SUM(M7:M31)</f>
        <v>1210</v>
      </c>
    </row>
    <row r="33" spans="2:13" ht="15.75" x14ac:dyDescent="0.25">
      <c r="B33" s="1" t="s">
        <v>0</v>
      </c>
      <c r="C33" s="1" t="s">
        <v>1</v>
      </c>
      <c r="D33" s="1" t="s">
        <v>2</v>
      </c>
      <c r="E33" s="1" t="s">
        <v>3</v>
      </c>
      <c r="F33" s="1" t="s">
        <v>4</v>
      </c>
      <c r="G33" s="1" t="s">
        <v>5</v>
      </c>
      <c r="H33" s="1" t="s">
        <v>6</v>
      </c>
      <c r="I33" s="1" t="s">
        <v>7</v>
      </c>
      <c r="J33" s="1" t="s">
        <v>8</v>
      </c>
      <c r="K33" s="2"/>
      <c r="L33" s="31" t="s">
        <v>9</v>
      </c>
      <c r="M33" s="25" t="s">
        <v>10</v>
      </c>
    </row>
    <row r="35" spans="2:13" x14ac:dyDescent="0.25">
      <c r="L35" s="52" t="s">
        <v>27</v>
      </c>
      <c r="M35" s="52"/>
    </row>
    <row r="36" spans="2:13" x14ac:dyDescent="0.25">
      <c r="C36" s="8"/>
    </row>
    <row r="37" spans="2:13" x14ac:dyDescent="0.25">
      <c r="B37" s="8"/>
      <c r="C37" s="8"/>
      <c r="F37" s="10"/>
    </row>
  </sheetData>
  <sheetProtection sheet="1" objects="1" scenarios="1"/>
  <mergeCells count="1">
    <mergeCell ref="L35:M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Oddvar Nilsen</dc:creator>
  <cp:lastModifiedBy>Arne Oddvar Nilsen</cp:lastModifiedBy>
  <dcterms:created xsi:type="dcterms:W3CDTF">2021-09-21T08:04:34Z</dcterms:created>
  <dcterms:modified xsi:type="dcterms:W3CDTF">2021-09-22T11:27:34Z</dcterms:modified>
</cp:coreProperties>
</file>